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nl-my.sharepoint.com/personal/casrb_hr_nl/Documents/Desktop/Kiem Bruin naar Groen/"/>
    </mc:Choice>
  </mc:AlternateContent>
  <xr:revisionPtr revIDLastSave="356" documentId="8_{6BE6D7A9-4E43-47B4-813E-C3EC5C7939DF}" xr6:coauthVersionLast="47" xr6:coauthVersionMax="47" xr10:uidLastSave="{578A0E24-A50D-483D-8DDC-4AE7361C7EFA}"/>
  <bookViews>
    <workbookView xWindow="-110" yWindow="-110" windowWidth="22780" windowHeight="14540" xr2:uid="{ED77064D-FAFC-4D1F-83F6-F973FD76189A}"/>
  </bookViews>
  <sheets>
    <sheet name="TCO" sheetId="1" r:id="rId1"/>
    <sheet name="Leaseprijs bereken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E35" i="1"/>
  <c r="D35" i="1"/>
  <c r="D27" i="1"/>
  <c r="D20" i="1" l="1"/>
  <c r="D32" i="1" s="1"/>
  <c r="F27" i="1"/>
  <c r="F31" i="1"/>
  <c r="E11" i="2"/>
  <c r="E30" i="1" l="1"/>
  <c r="E25" i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10" i="2"/>
  <c r="F10" i="2"/>
  <c r="E10" i="2"/>
  <c r="D31" i="1"/>
  <c r="E31" i="1"/>
  <c r="E27" i="1"/>
  <c r="F25" i="1"/>
  <c r="E16" i="2" l="1"/>
  <c r="F16" i="2" s="1"/>
  <c r="E38" i="2"/>
  <c r="F38" i="2" s="1"/>
  <c r="E32" i="2"/>
  <c r="F32" i="2" s="1"/>
  <c r="E26" i="2"/>
  <c r="F26" i="2" s="1"/>
  <c r="E20" i="2"/>
  <c r="F20" i="2" s="1"/>
  <c r="E12" i="2"/>
  <c r="F12" i="2" s="1"/>
  <c r="E39" i="2"/>
  <c r="F39" i="2" s="1"/>
  <c r="E37" i="2"/>
  <c r="F37" i="2" s="1"/>
  <c r="E35" i="2"/>
  <c r="F35" i="2" s="1"/>
  <c r="E33" i="2"/>
  <c r="F33" i="2" s="1"/>
  <c r="E31" i="2"/>
  <c r="F31" i="2" s="1"/>
  <c r="E29" i="2"/>
  <c r="F29" i="2" s="1"/>
  <c r="E27" i="2"/>
  <c r="F27" i="2" s="1"/>
  <c r="E25" i="2"/>
  <c r="F25" i="2" s="1"/>
  <c r="E23" i="2"/>
  <c r="F23" i="2" s="1"/>
  <c r="E21" i="2"/>
  <c r="F21" i="2" s="1"/>
  <c r="E19" i="2"/>
  <c r="F19" i="2" s="1"/>
  <c r="E17" i="2"/>
  <c r="F17" i="2" s="1"/>
  <c r="E15" i="2"/>
  <c r="F15" i="2" s="1"/>
  <c r="E13" i="2"/>
  <c r="F13" i="2" s="1"/>
  <c r="F11" i="2"/>
  <c r="E36" i="2"/>
  <c r="F36" i="2" s="1"/>
  <c r="E30" i="2"/>
  <c r="F30" i="2" s="1"/>
  <c r="E24" i="2"/>
  <c r="F24" i="2" s="1"/>
  <c r="E18" i="2"/>
  <c r="F18" i="2" s="1"/>
  <c r="E14" i="2"/>
  <c r="F14" i="2" s="1"/>
  <c r="E40" i="2"/>
  <c r="F40" i="2" s="1"/>
  <c r="E34" i="2"/>
  <c r="F34" i="2" s="1"/>
  <c r="E28" i="2"/>
  <c r="F28" i="2" s="1"/>
  <c r="E22" i="2"/>
  <c r="F22" i="2" s="1"/>
  <c r="D33" i="1"/>
  <c r="F33" i="1"/>
  <c r="E33" i="1"/>
  <c r="D25" i="1"/>
</calcChain>
</file>

<file path=xl/sharedStrings.xml><?xml version="1.0" encoding="utf-8"?>
<sst xmlns="http://schemas.openxmlformats.org/spreadsheetml/2006/main" count="48" uniqueCount="48">
  <si>
    <t>Diesel Stage 5</t>
  </si>
  <si>
    <t>Motor</t>
  </si>
  <si>
    <t>Installatie</t>
  </si>
  <si>
    <t>Verzekering</t>
  </si>
  <si>
    <t>Onderhoud motor</t>
  </si>
  <si>
    <t>Bron</t>
  </si>
  <si>
    <t>Randapparatuur</t>
  </si>
  <si>
    <t>CV (hybride)</t>
  </si>
  <si>
    <t>Prijs energie (€/kWh)</t>
  </si>
  <si>
    <t>Motoruren per jaar</t>
  </si>
  <si>
    <t>Totaal aanschaf</t>
  </si>
  <si>
    <t>Accupakket</t>
  </si>
  <si>
    <t>Batterijopstelling</t>
  </si>
  <si>
    <t>Brandstof (HVO)/energie</t>
  </si>
  <si>
    <t>Jaarlijks OPEX (€)</t>
  </si>
  <si>
    <t>Jaarlijks afschrijving (€)</t>
  </si>
  <si>
    <t>Totaal jaarlijks (€)</t>
  </si>
  <si>
    <t>Motorverbruik energie (kWh/u)</t>
  </si>
  <si>
    <t>Motorverbruik diesel (HVO) (l/u)</t>
  </si>
  <si>
    <t>Prijs HVO (€/l)</t>
  </si>
  <si>
    <t>Parameters motorgebruik en prijzen</t>
  </si>
  <si>
    <t>Parameters aanschaf (€)</t>
  </si>
  <si>
    <t>Termijn afschrijving accu's (jaar)</t>
  </si>
  <si>
    <t>Afschrijving motor e.d.</t>
  </si>
  <si>
    <t>Capaciteit batterijpakket</t>
  </si>
  <si>
    <t>Capaciteit batterijpakket (kWh)</t>
  </si>
  <si>
    <t>Afschrijving accupakket</t>
  </si>
  <si>
    <t>Batterij-elektrisch (lease)</t>
  </si>
  <si>
    <t>Batterij-elektrisch (aanschaf)</t>
  </si>
  <si>
    <t>Kilowattuurprijs accu's (€/kWh)</t>
  </si>
  <si>
    <t>Leaseprijs accu's als % van kilowattuurprijs (%/j)</t>
  </si>
  <si>
    <t>Restwaarde accu's (€/kWh)</t>
  </si>
  <si>
    <t>Parameter</t>
  </si>
  <si>
    <t>Waarde</t>
  </si>
  <si>
    <t>Prijsdaling batterijen (%/jaar)</t>
  </si>
  <si>
    <t>Leasekosten (% van kWh prijs/jaar)</t>
  </si>
  <si>
    <t>Jaar</t>
  </si>
  <si>
    <t>Prijs €/kWh</t>
  </si>
  <si>
    <t>Leaseprijs (€/kWh/jaar)</t>
  </si>
  <si>
    <t>Leaseprijs batterijpakket (€/jaar)</t>
  </si>
  <si>
    <t>TCO berekening</t>
  </si>
  <si>
    <t>Tussen 5.6 en 8.1 (https://doi-org.hr.idm.oclc.org/10.1038/s41467-019-09988-z)</t>
  </si>
  <si>
    <t>Huidige batterijprijs (jaar 0) (€/kWh)</t>
  </si>
  <si>
    <t>Leaseprijs batterijen</t>
  </si>
  <si>
    <t>Termijn afschrijving elektromotor (draaiuren)</t>
  </si>
  <si>
    <t>Termijn afschrijving dieselmotor (jaar)</t>
  </si>
  <si>
    <t>Vaardagen per jaar</t>
  </si>
  <si>
    <t>Benodigde meerprijs per vaardag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</si>
</sst>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9" fontId="0" fillId="0" borderId="0" xfId="0" applyNumberFormat="1"/>
    <xf numFmtId="0" fontId="0" fillId="0" borderId="0" xfId="0" applyFill="1"/>
    <xf numFmtId="2" fontId="1" fillId="0" borderId="0" xfId="0" applyNumberFormat="1" applyFont="1"/>
    <xf numFmtId="2" fontId="0" fillId="0" borderId="0" xfId="0" applyNumberFormat="1"/>
    <xf numFmtId="0" fontId="1" fillId="0" borderId="1" xfId="0" applyFont="1" applyBorder="1"/>
    <xf numFmtId="0" fontId="0" fillId="0" borderId="1" xfId="0" applyBorder="1"/>
    <xf numFmtId="1" fontId="0" fillId="0" borderId="1" xfId="0" applyNumberFormat="1" applyFont="1" applyBorder="1"/>
    <xf numFmtId="2" fontId="0" fillId="0" borderId="1" xfId="0" applyNumberFormat="1" applyFont="1" applyBorder="1"/>
    <xf numFmtId="2" fontId="1" fillId="0" borderId="1" xfId="0" applyNumberFormat="1" applyFont="1" applyBorder="1"/>
    <xf numFmtId="1" fontId="0" fillId="0" borderId="1" xfId="0" applyNumberFormat="1" applyBorder="1"/>
    <xf numFmtId="1" fontId="0" fillId="0" borderId="1" xfId="0" applyNumberFormat="1" applyFill="1" applyBorder="1"/>
    <xf numFmtId="1" fontId="1" fillId="0" borderId="1" xfId="0" applyNumberFormat="1" applyFont="1" applyBorder="1"/>
    <xf numFmtId="0" fontId="0" fillId="0" borderId="1" xfId="0" applyFill="1" applyBorder="1"/>
    <xf numFmtId="2" fontId="2" fillId="2" borderId="1" xfId="0" applyNumberFormat="1" applyFont="1" applyFill="1" applyBorder="1"/>
    <xf numFmtId="1" fontId="2" fillId="2" borderId="1" xfId="0" applyNumberFormat="1" applyFont="1" applyFill="1" applyBorder="1"/>
    <xf numFmtId="2" fontId="3" fillId="2" borderId="1" xfId="0" applyNumberFormat="1" applyFont="1" applyFill="1" applyBorder="1"/>
    <xf numFmtId="0" fontId="0" fillId="0" borderId="1" xfId="0" applyFont="1" applyBorder="1"/>
    <xf numFmtId="0" fontId="0" fillId="2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834BF-AD06-4958-9768-07DC753DB139}">
  <dimension ref="B3:H55"/>
  <sheetViews>
    <sheetView tabSelected="1" topLeftCell="A12" zoomScale="115" zoomScaleNormal="115" workbookViewId="0">
      <selection activeCell="F36" sqref="F36"/>
    </sheetView>
  </sheetViews>
  <sheetFormatPr defaultRowHeight="14.5" x14ac:dyDescent="0.35"/>
  <cols>
    <col min="2" max="2" width="33.08984375" bestFit="1" customWidth="1"/>
    <col min="3" max="3" width="41.1796875" bestFit="1" customWidth="1"/>
    <col min="4" max="4" width="25.1796875" bestFit="1" customWidth="1"/>
    <col min="5" max="5" width="25.36328125" customWidth="1"/>
    <col min="6" max="6" width="17.6328125" customWidth="1"/>
    <col min="7" max="7" width="15.6328125" customWidth="1"/>
    <col min="8" max="8" width="18.54296875" customWidth="1"/>
  </cols>
  <sheetData>
    <row r="3" spans="2:6" x14ac:dyDescent="0.35">
      <c r="B3" s="6" t="s">
        <v>40</v>
      </c>
      <c r="C3" s="7"/>
      <c r="D3" s="7"/>
      <c r="E3" s="7"/>
      <c r="F3" s="7"/>
    </row>
    <row r="4" spans="2:6" x14ac:dyDescent="0.35">
      <c r="B4" s="7"/>
      <c r="C4" s="7"/>
      <c r="D4" s="6" t="s">
        <v>28</v>
      </c>
      <c r="E4" s="6" t="s">
        <v>27</v>
      </c>
      <c r="F4" s="6" t="s">
        <v>0</v>
      </c>
    </row>
    <row r="5" spans="2:6" x14ac:dyDescent="0.35">
      <c r="B5" s="6" t="s">
        <v>20</v>
      </c>
      <c r="C5" s="7" t="s">
        <v>9</v>
      </c>
      <c r="D5" s="16">
        <v>173</v>
      </c>
      <c r="E5" s="16">
        <v>173</v>
      </c>
      <c r="F5" s="16">
        <v>173</v>
      </c>
    </row>
    <row r="6" spans="2:6" x14ac:dyDescent="0.35">
      <c r="B6" s="6"/>
      <c r="C6" s="7" t="s">
        <v>46</v>
      </c>
      <c r="D6" s="16">
        <v>122</v>
      </c>
      <c r="E6" s="16">
        <v>122</v>
      </c>
      <c r="F6" s="16">
        <v>122</v>
      </c>
    </row>
    <row r="7" spans="2:6" x14ac:dyDescent="0.35">
      <c r="B7" s="7"/>
      <c r="C7" s="7" t="s">
        <v>18</v>
      </c>
      <c r="D7" s="15"/>
      <c r="E7" s="15"/>
      <c r="F7" s="15">
        <v>7.8</v>
      </c>
    </row>
    <row r="8" spans="2:6" x14ac:dyDescent="0.35">
      <c r="B8" s="7"/>
      <c r="C8" s="7" t="s">
        <v>19</v>
      </c>
      <c r="D8" s="15"/>
      <c r="E8" s="15"/>
      <c r="F8" s="15">
        <v>0.84</v>
      </c>
    </row>
    <row r="9" spans="2:6" x14ac:dyDescent="0.35">
      <c r="B9" s="7"/>
      <c r="C9" s="7" t="s">
        <v>17</v>
      </c>
      <c r="D9" s="16">
        <v>12</v>
      </c>
      <c r="E9" s="16">
        <v>12</v>
      </c>
      <c r="F9" s="15"/>
    </row>
    <row r="10" spans="2:6" x14ac:dyDescent="0.35">
      <c r="B10" s="7"/>
      <c r="C10" s="7" t="s">
        <v>8</v>
      </c>
      <c r="D10" s="15">
        <v>0.45</v>
      </c>
      <c r="E10" s="15">
        <v>0.45</v>
      </c>
      <c r="F10" s="17"/>
    </row>
    <row r="11" spans="2:6" x14ac:dyDescent="0.35">
      <c r="B11" s="7"/>
      <c r="C11" s="7" t="s">
        <v>44</v>
      </c>
      <c r="D11" s="16">
        <v>15000</v>
      </c>
      <c r="E11" s="16">
        <v>15000</v>
      </c>
      <c r="F11" s="16"/>
    </row>
    <row r="12" spans="2:6" x14ac:dyDescent="0.35">
      <c r="B12" s="7"/>
      <c r="C12" s="7" t="s">
        <v>45</v>
      </c>
      <c r="D12" s="16"/>
      <c r="E12" s="16"/>
      <c r="F12" s="16">
        <v>26</v>
      </c>
    </row>
    <row r="13" spans="2:6" x14ac:dyDescent="0.35">
      <c r="B13" s="7"/>
      <c r="C13" s="7" t="s">
        <v>22</v>
      </c>
      <c r="D13" s="16">
        <v>10</v>
      </c>
      <c r="E13" s="16"/>
      <c r="F13" s="15"/>
    </row>
    <row r="14" spans="2:6" x14ac:dyDescent="0.35">
      <c r="B14" s="7"/>
      <c r="C14" s="7" t="s">
        <v>25</v>
      </c>
      <c r="D14" s="16">
        <v>40</v>
      </c>
      <c r="E14" s="16">
        <v>40</v>
      </c>
      <c r="F14" s="15"/>
    </row>
    <row r="15" spans="2:6" x14ac:dyDescent="0.35">
      <c r="B15" s="7"/>
      <c r="C15" s="7" t="s">
        <v>29</v>
      </c>
      <c r="D15" s="16">
        <v>810</v>
      </c>
      <c r="E15" s="16">
        <v>810</v>
      </c>
      <c r="F15" s="15"/>
    </row>
    <row r="16" spans="2:6" x14ac:dyDescent="0.35">
      <c r="B16" s="7"/>
      <c r="C16" s="7" t="s">
        <v>30</v>
      </c>
      <c r="D16" s="17"/>
      <c r="E16" s="15">
        <v>0.2</v>
      </c>
      <c r="F16" s="17"/>
    </row>
    <row r="17" spans="2:8" x14ac:dyDescent="0.35">
      <c r="B17" s="7"/>
      <c r="C17" s="7" t="s">
        <v>31</v>
      </c>
      <c r="D17" s="16">
        <v>0</v>
      </c>
      <c r="E17" s="15"/>
      <c r="F17" s="17"/>
    </row>
    <row r="18" spans="2:8" x14ac:dyDescent="0.35">
      <c r="B18" s="7"/>
      <c r="C18" s="7"/>
      <c r="D18" s="10"/>
      <c r="E18" s="9"/>
      <c r="F18" s="10"/>
    </row>
    <row r="19" spans="2:8" x14ac:dyDescent="0.35">
      <c r="B19" s="6" t="s">
        <v>21</v>
      </c>
      <c r="C19" s="7" t="s">
        <v>1</v>
      </c>
      <c r="D19" s="16">
        <v>30000</v>
      </c>
      <c r="E19" s="16">
        <v>30000</v>
      </c>
      <c r="F19" s="16">
        <v>75000</v>
      </c>
    </row>
    <row r="20" spans="2:8" x14ac:dyDescent="0.35">
      <c r="B20" s="7"/>
      <c r="C20" s="7" t="s">
        <v>11</v>
      </c>
      <c r="D20" s="8">
        <f>D14*D15</f>
        <v>32400</v>
      </c>
      <c r="E20" s="11"/>
      <c r="F20" s="11"/>
    </row>
    <row r="21" spans="2:8" x14ac:dyDescent="0.35">
      <c r="B21" s="7"/>
      <c r="C21" s="7" t="s">
        <v>12</v>
      </c>
      <c r="D21" s="16">
        <v>20000</v>
      </c>
      <c r="E21" s="16">
        <v>20000</v>
      </c>
      <c r="F21" s="16">
        <v>0</v>
      </c>
    </row>
    <row r="22" spans="2:8" x14ac:dyDescent="0.35">
      <c r="B22" s="7"/>
      <c r="C22" s="7" t="s">
        <v>7</v>
      </c>
      <c r="D22" s="16">
        <v>10000</v>
      </c>
      <c r="E22" s="16">
        <v>10000</v>
      </c>
      <c r="F22" s="16">
        <v>0</v>
      </c>
    </row>
    <row r="23" spans="2:8" x14ac:dyDescent="0.35">
      <c r="B23" s="7"/>
      <c r="C23" s="7" t="s">
        <v>6</v>
      </c>
      <c r="D23" s="16">
        <v>20000</v>
      </c>
      <c r="E23" s="16">
        <v>20000</v>
      </c>
      <c r="F23" s="16">
        <v>0</v>
      </c>
    </row>
    <row r="24" spans="2:8" x14ac:dyDescent="0.35">
      <c r="B24" s="7"/>
      <c r="C24" s="7" t="s">
        <v>2</v>
      </c>
      <c r="D24" s="16">
        <v>25000</v>
      </c>
      <c r="E24" s="16">
        <v>25000</v>
      </c>
      <c r="F24" s="16">
        <v>0</v>
      </c>
    </row>
    <row r="25" spans="2:8" x14ac:dyDescent="0.35">
      <c r="B25" s="7"/>
      <c r="C25" s="6" t="s">
        <v>10</v>
      </c>
      <c r="D25" s="13">
        <f>SUM(D19:D24)</f>
        <v>137400</v>
      </c>
      <c r="E25" s="13">
        <f>SUM(E19:E23)</f>
        <v>80000</v>
      </c>
      <c r="F25" s="13">
        <f>SUM(F19:F24)</f>
        <v>75000</v>
      </c>
      <c r="G25" s="1"/>
      <c r="H25" s="1"/>
    </row>
    <row r="26" spans="2:8" x14ac:dyDescent="0.35">
      <c r="B26" s="7"/>
      <c r="C26" s="7"/>
      <c r="D26" s="11"/>
      <c r="E26" s="11"/>
      <c r="F26" s="11"/>
    </row>
    <row r="27" spans="2:8" x14ac:dyDescent="0.35">
      <c r="B27" s="6" t="s">
        <v>14</v>
      </c>
      <c r="C27" s="14" t="s">
        <v>13</v>
      </c>
      <c r="D27" s="12">
        <f>D10*(D5*D9)</f>
        <v>934.2</v>
      </c>
      <c r="E27" s="12">
        <f>E10*(E5*E9)</f>
        <v>934.2</v>
      </c>
      <c r="F27" s="12">
        <f>F5*F7*F8</f>
        <v>1133.4959999999999</v>
      </c>
    </row>
    <row r="28" spans="2:8" x14ac:dyDescent="0.35">
      <c r="B28" s="7"/>
      <c r="C28" s="7" t="s">
        <v>4</v>
      </c>
      <c r="D28" s="16">
        <v>1000</v>
      </c>
      <c r="E28" s="16">
        <v>1000</v>
      </c>
      <c r="F28" s="16">
        <v>2000</v>
      </c>
    </row>
    <row r="29" spans="2:8" x14ac:dyDescent="0.35">
      <c r="B29" s="7"/>
      <c r="C29" s="7" t="s">
        <v>3</v>
      </c>
      <c r="D29" s="16">
        <v>2500</v>
      </c>
      <c r="E29" s="16">
        <v>2500</v>
      </c>
      <c r="F29" s="16">
        <v>2500</v>
      </c>
    </row>
    <row r="30" spans="2:8" x14ac:dyDescent="0.35">
      <c r="B30" s="7"/>
      <c r="C30" s="7" t="s">
        <v>43</v>
      </c>
      <c r="D30" s="11"/>
      <c r="E30" s="11">
        <f>E16*E15*E14</f>
        <v>6480</v>
      </c>
      <c r="F30" s="11"/>
    </row>
    <row r="31" spans="2:8" x14ac:dyDescent="0.35">
      <c r="B31" s="6" t="s">
        <v>15</v>
      </c>
      <c r="C31" s="7" t="s">
        <v>23</v>
      </c>
      <c r="D31" s="11">
        <f>(D19+D21+D22+D24+D23)/(D11/D5)</f>
        <v>1211</v>
      </c>
      <c r="E31" s="11">
        <f>(E19+E21+E22+E24+E23)/(E11/E5)</f>
        <v>1211</v>
      </c>
      <c r="F31" s="11">
        <f>F19/F12</f>
        <v>2884.6153846153848</v>
      </c>
    </row>
    <row r="32" spans="2:8" x14ac:dyDescent="0.35">
      <c r="B32" s="7"/>
      <c r="C32" s="7" t="s">
        <v>26</v>
      </c>
      <c r="D32" s="11">
        <f>(D20-(D17*D14))/D13</f>
        <v>3240</v>
      </c>
      <c r="E32" s="11"/>
      <c r="F32" s="11"/>
    </row>
    <row r="33" spans="2:8" x14ac:dyDescent="0.35">
      <c r="B33" s="6" t="s">
        <v>16</v>
      </c>
      <c r="C33" s="7"/>
      <c r="D33" s="13">
        <f>SUM(D27:D32)</f>
        <v>8885.2000000000007</v>
      </c>
      <c r="E33" s="13">
        <f>SUM(E27:E32)</f>
        <v>12125.2</v>
      </c>
      <c r="F33" s="13">
        <f>SUM(F27:F32)</f>
        <v>8518.1113846153858</v>
      </c>
      <c r="G33" s="1"/>
      <c r="H33" s="1"/>
    </row>
    <row r="34" spans="2:8" x14ac:dyDescent="0.35">
      <c r="B34" s="6"/>
      <c r="C34" s="7"/>
      <c r="D34" s="7"/>
      <c r="E34" s="7"/>
      <c r="F34" s="7"/>
    </row>
    <row r="35" spans="2:8" x14ac:dyDescent="0.35">
      <c r="B35" s="6" t="s">
        <v>47</v>
      </c>
      <c r="C35" s="7"/>
      <c r="D35" s="10">
        <f>(D31+D32)/D6</f>
        <v>36.483606557377051</v>
      </c>
      <c r="E35" s="10">
        <f>(E30+E31)/E6</f>
        <v>63.040983606557376</v>
      </c>
      <c r="F35" s="10">
        <f>F31/F6</f>
        <v>23.644388398486761</v>
      </c>
    </row>
    <row r="36" spans="2:8" x14ac:dyDescent="0.35">
      <c r="B36" s="1"/>
    </row>
    <row r="40" spans="2:8" x14ac:dyDescent="0.35">
      <c r="B40" s="1"/>
    </row>
    <row r="42" spans="2:8" x14ac:dyDescent="0.35">
      <c r="B42" s="3"/>
      <c r="C42" s="3"/>
      <c r="D42" s="3"/>
      <c r="E42" s="3"/>
      <c r="F42" s="3"/>
      <c r="G42" s="3"/>
    </row>
    <row r="43" spans="2:8" x14ac:dyDescent="0.35">
      <c r="B43" s="3"/>
      <c r="C43" s="3"/>
      <c r="D43" s="3"/>
      <c r="E43" s="3"/>
      <c r="F43" s="3"/>
      <c r="G43" s="3"/>
    </row>
    <row r="52" spans="2:5" x14ac:dyDescent="0.35">
      <c r="D52" s="2"/>
      <c r="E52" s="2"/>
    </row>
    <row r="53" spans="2:5" x14ac:dyDescent="0.35">
      <c r="D53" s="2"/>
      <c r="E53" s="2"/>
    </row>
    <row r="55" spans="2:5" x14ac:dyDescent="0.35">
      <c r="B55" s="1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F7E86-11F4-4A0E-AA25-E565BC36ABF6}">
  <dimension ref="B3:G40"/>
  <sheetViews>
    <sheetView topLeftCell="A7" workbookViewId="0">
      <selection activeCell="E31" sqref="E31"/>
    </sheetView>
  </sheetViews>
  <sheetFormatPr defaultRowHeight="14.5" x14ac:dyDescent="0.35"/>
  <cols>
    <col min="2" max="2" width="32.453125" bestFit="1" customWidth="1"/>
    <col min="3" max="3" width="8.81640625" bestFit="1" customWidth="1"/>
    <col min="4" max="4" width="13.7265625" bestFit="1" customWidth="1"/>
    <col min="6" max="6" width="21.26953125" bestFit="1" customWidth="1"/>
    <col min="7" max="7" width="29.1796875" bestFit="1" customWidth="1"/>
    <col min="8" max="8" width="13.90625" customWidth="1"/>
    <col min="9" max="9" width="15.6328125" customWidth="1"/>
  </cols>
  <sheetData>
    <row r="3" spans="2:7" x14ac:dyDescent="0.35">
      <c r="B3" s="6" t="s">
        <v>32</v>
      </c>
      <c r="C3" s="6" t="s">
        <v>33</v>
      </c>
      <c r="D3" s="6" t="s">
        <v>5</v>
      </c>
    </row>
    <row r="4" spans="2:7" x14ac:dyDescent="0.35">
      <c r="B4" s="18" t="s">
        <v>35</v>
      </c>
      <c r="C4" s="19">
        <v>0.2</v>
      </c>
      <c r="D4" s="7"/>
    </row>
    <row r="5" spans="2:7" x14ac:dyDescent="0.35">
      <c r="B5" s="7" t="s">
        <v>34</v>
      </c>
      <c r="C5" s="19">
        <v>0.06</v>
      </c>
      <c r="D5" s="7" t="s">
        <v>41</v>
      </c>
    </row>
    <row r="6" spans="2:7" x14ac:dyDescent="0.35">
      <c r="B6" s="7" t="s">
        <v>42</v>
      </c>
      <c r="C6" s="19">
        <v>810</v>
      </c>
      <c r="D6" s="7"/>
    </row>
    <row r="7" spans="2:7" x14ac:dyDescent="0.35">
      <c r="B7" s="7" t="s">
        <v>24</v>
      </c>
      <c r="C7" s="19">
        <v>90</v>
      </c>
      <c r="D7" s="7"/>
    </row>
    <row r="9" spans="2:7" x14ac:dyDescent="0.35">
      <c r="D9" s="4" t="s">
        <v>36</v>
      </c>
      <c r="E9" s="4" t="s">
        <v>37</v>
      </c>
      <c r="F9" s="4" t="s">
        <v>38</v>
      </c>
      <c r="G9" s="4" t="s">
        <v>39</v>
      </c>
    </row>
    <row r="10" spans="2:7" x14ac:dyDescent="0.35">
      <c r="D10" s="5">
        <v>0</v>
      </c>
      <c r="E10" s="5">
        <f>C6</f>
        <v>810</v>
      </c>
      <c r="F10" s="5">
        <f t="shared" ref="F10:F40" si="0">$C$4*E10</f>
        <v>162</v>
      </c>
      <c r="G10" s="5">
        <f>F10*$C$7</f>
        <v>14580</v>
      </c>
    </row>
    <row r="11" spans="2:7" x14ac:dyDescent="0.35">
      <c r="D11" s="5">
        <v>1</v>
      </c>
      <c r="E11" s="5">
        <f>$E$10*((1-$C$5)^D11)</f>
        <v>761.4</v>
      </c>
      <c r="F11" s="5">
        <f t="shared" si="0"/>
        <v>152.28</v>
      </c>
      <c r="G11" s="5">
        <f t="shared" ref="G11:G40" si="1">F11*$C$7</f>
        <v>13705.2</v>
      </c>
    </row>
    <row r="12" spans="2:7" x14ac:dyDescent="0.35">
      <c r="D12" s="5">
        <v>2</v>
      </c>
      <c r="E12" s="5">
        <f t="shared" ref="E12:E40" si="2">$E$10*((1-$C$5)^D12)</f>
        <v>715.71600000000001</v>
      </c>
      <c r="F12" s="5">
        <f t="shared" si="0"/>
        <v>143.14320000000001</v>
      </c>
      <c r="G12" s="5">
        <f t="shared" si="1"/>
        <v>12882.888000000001</v>
      </c>
    </row>
    <row r="13" spans="2:7" x14ac:dyDescent="0.35">
      <c r="D13" s="5">
        <v>3</v>
      </c>
      <c r="E13" s="5">
        <f t="shared" si="2"/>
        <v>672.77303999999992</v>
      </c>
      <c r="F13" s="5">
        <f t="shared" si="0"/>
        <v>134.554608</v>
      </c>
      <c r="G13" s="5">
        <f t="shared" si="1"/>
        <v>12109.914720000001</v>
      </c>
    </row>
    <row r="14" spans="2:7" x14ac:dyDescent="0.35">
      <c r="D14" s="5">
        <v>4</v>
      </c>
      <c r="E14" s="5">
        <f t="shared" si="2"/>
        <v>632.4066575999999</v>
      </c>
      <c r="F14" s="5">
        <f t="shared" si="0"/>
        <v>126.48133151999998</v>
      </c>
      <c r="G14" s="5">
        <f t="shared" si="1"/>
        <v>11383.319836799999</v>
      </c>
    </row>
    <row r="15" spans="2:7" x14ac:dyDescent="0.35">
      <c r="D15" s="5">
        <v>5</v>
      </c>
      <c r="E15" s="5">
        <f t="shared" si="2"/>
        <v>594.46225814399986</v>
      </c>
      <c r="F15" s="5">
        <f t="shared" si="0"/>
        <v>118.89245162879998</v>
      </c>
      <c r="G15" s="5">
        <f t="shared" si="1"/>
        <v>10700.320646591998</v>
      </c>
    </row>
    <row r="16" spans="2:7" x14ac:dyDescent="0.35">
      <c r="D16" s="5">
        <v>6</v>
      </c>
      <c r="E16" s="5">
        <f t="shared" si="2"/>
        <v>558.79452265535997</v>
      </c>
      <c r="F16" s="5">
        <f t="shared" si="0"/>
        <v>111.75890453107201</v>
      </c>
      <c r="G16" s="5">
        <f t="shared" si="1"/>
        <v>10058.30140779648</v>
      </c>
    </row>
    <row r="17" spans="4:7" x14ac:dyDescent="0.35">
      <c r="D17" s="5">
        <v>7</v>
      </c>
      <c r="E17" s="5">
        <f t="shared" si="2"/>
        <v>525.26685129603823</v>
      </c>
      <c r="F17" s="5">
        <f t="shared" si="0"/>
        <v>105.05337025920765</v>
      </c>
      <c r="G17" s="5">
        <f t="shared" si="1"/>
        <v>9454.8033233286897</v>
      </c>
    </row>
    <row r="18" spans="4:7" x14ac:dyDescent="0.35">
      <c r="D18" s="5">
        <v>8</v>
      </c>
      <c r="E18" s="5">
        <f t="shared" si="2"/>
        <v>493.75084021827604</v>
      </c>
      <c r="F18" s="5">
        <f t="shared" si="0"/>
        <v>98.750168043655208</v>
      </c>
      <c r="G18" s="5">
        <f t="shared" si="1"/>
        <v>8887.515123928968</v>
      </c>
    </row>
    <row r="19" spans="4:7" x14ac:dyDescent="0.35">
      <c r="D19" s="5">
        <v>9</v>
      </c>
      <c r="E19" s="5">
        <f t="shared" si="2"/>
        <v>464.12578980517941</v>
      </c>
      <c r="F19" s="5">
        <f t="shared" si="0"/>
        <v>92.825157961035885</v>
      </c>
      <c r="G19" s="5">
        <f t="shared" si="1"/>
        <v>8354.2642164932295</v>
      </c>
    </row>
    <row r="20" spans="4:7" x14ac:dyDescent="0.35">
      <c r="D20" s="5">
        <v>10</v>
      </c>
      <c r="E20" s="5">
        <f t="shared" si="2"/>
        <v>436.27824241686869</v>
      </c>
      <c r="F20" s="5">
        <f t="shared" si="0"/>
        <v>87.255648483373747</v>
      </c>
      <c r="G20" s="5">
        <f t="shared" si="1"/>
        <v>7853.0083635036372</v>
      </c>
    </row>
    <row r="21" spans="4:7" x14ac:dyDescent="0.35">
      <c r="D21" s="5">
        <v>11</v>
      </c>
      <c r="E21" s="5">
        <f t="shared" si="2"/>
        <v>410.10154787185655</v>
      </c>
      <c r="F21" s="5">
        <f t="shared" si="0"/>
        <v>82.020309574371311</v>
      </c>
      <c r="G21" s="5">
        <f t="shared" si="1"/>
        <v>7381.8278616934176</v>
      </c>
    </row>
    <row r="22" spans="4:7" x14ac:dyDescent="0.35">
      <c r="D22" s="5">
        <v>12</v>
      </c>
      <c r="E22" s="5">
        <f t="shared" si="2"/>
        <v>385.49545499954519</v>
      </c>
      <c r="F22" s="5">
        <f t="shared" si="0"/>
        <v>77.099090999909038</v>
      </c>
      <c r="G22" s="5">
        <f t="shared" si="1"/>
        <v>6938.9181899918131</v>
      </c>
    </row>
    <row r="23" spans="4:7" x14ac:dyDescent="0.35">
      <c r="D23" s="5">
        <v>13</v>
      </c>
      <c r="E23" s="5">
        <f t="shared" si="2"/>
        <v>362.3657276995724</v>
      </c>
      <c r="F23" s="5">
        <f t="shared" si="0"/>
        <v>72.473145539914483</v>
      </c>
      <c r="G23" s="5">
        <f t="shared" si="1"/>
        <v>6522.5830985923039</v>
      </c>
    </row>
    <row r="24" spans="4:7" x14ac:dyDescent="0.35">
      <c r="D24" s="5">
        <v>14</v>
      </c>
      <c r="E24" s="5">
        <f t="shared" si="2"/>
        <v>340.62378403759811</v>
      </c>
      <c r="F24" s="5">
        <f t="shared" si="0"/>
        <v>68.124756807519631</v>
      </c>
      <c r="G24" s="5">
        <f t="shared" si="1"/>
        <v>6131.2281126767666</v>
      </c>
    </row>
    <row r="25" spans="4:7" x14ac:dyDescent="0.35">
      <c r="D25" s="5">
        <v>15</v>
      </c>
      <c r="E25" s="5">
        <f t="shared" si="2"/>
        <v>320.18635699534218</v>
      </c>
      <c r="F25" s="5">
        <f t="shared" si="0"/>
        <v>64.037271399068445</v>
      </c>
      <c r="G25" s="5">
        <f t="shared" si="1"/>
        <v>5763.3544259161599</v>
      </c>
    </row>
    <row r="26" spans="4:7" x14ac:dyDescent="0.35">
      <c r="D26" s="5">
        <v>16</v>
      </c>
      <c r="E26" s="5">
        <f t="shared" si="2"/>
        <v>300.97517557562168</v>
      </c>
      <c r="F26" s="5">
        <f t="shared" si="0"/>
        <v>60.195035115124341</v>
      </c>
      <c r="G26" s="5">
        <f t="shared" si="1"/>
        <v>5417.5531603611907</v>
      </c>
    </row>
    <row r="27" spans="4:7" x14ac:dyDescent="0.35">
      <c r="D27" s="5">
        <v>17</v>
      </c>
      <c r="E27" s="5">
        <f t="shared" si="2"/>
        <v>282.91666504108434</v>
      </c>
      <c r="F27" s="5">
        <f t="shared" si="0"/>
        <v>56.583333008216869</v>
      </c>
      <c r="G27" s="5">
        <f t="shared" si="1"/>
        <v>5092.4999707395182</v>
      </c>
    </row>
    <row r="28" spans="4:7" x14ac:dyDescent="0.35">
      <c r="D28" s="5">
        <v>18</v>
      </c>
      <c r="E28" s="5">
        <f t="shared" si="2"/>
        <v>265.94166513861933</v>
      </c>
      <c r="F28" s="5">
        <f t="shared" si="0"/>
        <v>53.188333027723871</v>
      </c>
      <c r="G28" s="5">
        <f t="shared" si="1"/>
        <v>4786.9499724951484</v>
      </c>
    </row>
    <row r="29" spans="4:7" x14ac:dyDescent="0.35">
      <c r="D29" s="5">
        <v>19</v>
      </c>
      <c r="E29" s="5">
        <f t="shared" si="2"/>
        <v>249.9851652303021</v>
      </c>
      <c r="F29" s="5">
        <f t="shared" si="0"/>
        <v>49.997033046060423</v>
      </c>
      <c r="G29" s="5">
        <f t="shared" si="1"/>
        <v>4499.7329741454378</v>
      </c>
    </row>
    <row r="30" spans="4:7" x14ac:dyDescent="0.35">
      <c r="D30" s="5">
        <v>20</v>
      </c>
      <c r="E30" s="5">
        <f t="shared" si="2"/>
        <v>234.986055316484</v>
      </c>
      <c r="F30" s="5">
        <f t="shared" si="0"/>
        <v>46.997211063296803</v>
      </c>
      <c r="G30" s="5">
        <f t="shared" si="1"/>
        <v>4229.748995696712</v>
      </c>
    </row>
    <row r="31" spans="4:7" x14ac:dyDescent="0.35">
      <c r="D31" s="5">
        <v>21</v>
      </c>
      <c r="E31" s="5">
        <f t="shared" si="2"/>
        <v>220.88689199749493</v>
      </c>
      <c r="F31" s="5">
        <f t="shared" si="0"/>
        <v>44.177378399498991</v>
      </c>
      <c r="G31" s="5">
        <f t="shared" si="1"/>
        <v>3975.9640559549093</v>
      </c>
    </row>
    <row r="32" spans="4:7" x14ac:dyDescent="0.35">
      <c r="D32" s="5">
        <v>22</v>
      </c>
      <c r="E32" s="5">
        <f t="shared" si="2"/>
        <v>207.63367847764525</v>
      </c>
      <c r="F32" s="5">
        <f t="shared" si="0"/>
        <v>41.526735695529055</v>
      </c>
      <c r="G32" s="5">
        <f t="shared" si="1"/>
        <v>3737.4062125976152</v>
      </c>
    </row>
    <row r="33" spans="4:7" x14ac:dyDescent="0.35">
      <c r="D33" s="5">
        <v>23</v>
      </c>
      <c r="E33" s="5">
        <f t="shared" si="2"/>
        <v>195.17565776898653</v>
      </c>
      <c r="F33" s="5">
        <f t="shared" si="0"/>
        <v>39.035131553797306</v>
      </c>
      <c r="G33" s="5">
        <f t="shared" si="1"/>
        <v>3513.1618398417577</v>
      </c>
    </row>
    <row r="34" spans="4:7" x14ac:dyDescent="0.35">
      <c r="D34" s="5">
        <v>24</v>
      </c>
      <c r="E34" s="5">
        <f t="shared" si="2"/>
        <v>183.46511830284734</v>
      </c>
      <c r="F34" s="5">
        <f t="shared" si="0"/>
        <v>36.693023660569473</v>
      </c>
      <c r="G34" s="5">
        <f t="shared" si="1"/>
        <v>3302.3721294512525</v>
      </c>
    </row>
    <row r="35" spans="4:7" x14ac:dyDescent="0.35">
      <c r="D35" s="5">
        <v>25</v>
      </c>
      <c r="E35" s="5">
        <f t="shared" si="2"/>
        <v>172.45721120467647</v>
      </c>
      <c r="F35" s="5">
        <f t="shared" si="0"/>
        <v>34.491442240935292</v>
      </c>
      <c r="G35" s="5">
        <f t="shared" si="1"/>
        <v>3104.2298016841764</v>
      </c>
    </row>
    <row r="36" spans="4:7" x14ac:dyDescent="0.35">
      <c r="D36" s="5">
        <v>26</v>
      </c>
      <c r="E36" s="5">
        <f t="shared" si="2"/>
        <v>162.10977853239589</v>
      </c>
      <c r="F36" s="5">
        <f t="shared" si="0"/>
        <v>32.421955706479181</v>
      </c>
      <c r="G36" s="5">
        <f t="shared" si="1"/>
        <v>2917.9760135831261</v>
      </c>
    </row>
    <row r="37" spans="4:7" x14ac:dyDescent="0.35">
      <c r="D37" s="5">
        <v>27</v>
      </c>
      <c r="E37" s="5">
        <f t="shared" si="2"/>
        <v>152.38319182045214</v>
      </c>
      <c r="F37" s="5">
        <f t="shared" si="0"/>
        <v>30.47663836409043</v>
      </c>
      <c r="G37" s="5">
        <f t="shared" si="1"/>
        <v>2742.8974527681389</v>
      </c>
    </row>
    <row r="38" spans="4:7" x14ac:dyDescent="0.35">
      <c r="D38" s="5">
        <v>28</v>
      </c>
      <c r="E38" s="5">
        <f t="shared" si="2"/>
        <v>143.24020031122501</v>
      </c>
      <c r="F38" s="5">
        <f t="shared" si="0"/>
        <v>28.648040062245002</v>
      </c>
      <c r="G38" s="5">
        <f t="shared" si="1"/>
        <v>2578.3236056020501</v>
      </c>
    </row>
    <row r="39" spans="4:7" x14ac:dyDescent="0.35">
      <c r="D39" s="5">
        <v>29</v>
      </c>
      <c r="E39" s="5">
        <f t="shared" si="2"/>
        <v>134.64578829255149</v>
      </c>
      <c r="F39" s="5">
        <f t="shared" si="0"/>
        <v>26.929157658510299</v>
      </c>
      <c r="G39" s="5">
        <f t="shared" si="1"/>
        <v>2423.6241892659268</v>
      </c>
    </row>
    <row r="40" spans="4:7" x14ac:dyDescent="0.35">
      <c r="D40" s="5">
        <v>30</v>
      </c>
      <c r="E40" s="5">
        <f t="shared" si="2"/>
        <v>126.56704099499844</v>
      </c>
      <c r="F40" s="5">
        <f t="shared" si="0"/>
        <v>25.313408198999689</v>
      </c>
      <c r="G40" s="5">
        <f t="shared" si="1"/>
        <v>2278.2067379099722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TCO</vt:lpstr>
      <vt:lpstr>Leaseprijs berekening</vt:lpstr>
    </vt:vector>
  </TitlesOfParts>
  <Company>Hogeschool Rotterdam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Castelein, R.B. (Bob)</dc:creator>
  <cp:lastModifiedBy>Castelein, R.B. (Bob)</cp:lastModifiedBy>
  <dcterms:created xsi:type="dcterms:W3CDTF">2024-06-26T14:25:25Z</dcterms:created>
  <dcterms:modified xsi:type="dcterms:W3CDTF">2024-10-21T06:46:12Z</dcterms:modified>
</cp:coreProperties>
</file>